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1"/>
  </bookViews>
  <sheets>
    <sheet name="es table" sheetId="1" r:id="rId1"/>
    <sheet name="ventilation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<sst xmlns="http://schemas.openxmlformats.org/spreadsheetml/2006/main" count="73" uniqueCount="57">
  <si>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Pascal</t>
  </si>
  <si>
    <t>Celsius</t>
  </si>
  <si>
    <t>%</t>
  </si>
  <si>
    <t>Watt</t>
  </si>
  <si>
    <t>cp</t>
  </si>
  <si>
    <t>L</t>
  </si>
  <si>
    <t>eps</t>
  </si>
  <si>
    <t>es1</t>
  </si>
  <si>
    <t>es2</t>
  </si>
  <si>
    <t>Joule/kg</t>
  </si>
  <si>
    <t>liter/s</t>
  </si>
  <si>
    <t>q1</t>
  </si>
  <si>
    <t>q2</t>
  </si>
  <si>
    <t>kg/kg</t>
  </si>
  <si>
    <t>rho</t>
  </si>
  <si>
    <t>Rdry</t>
  </si>
  <si>
    <t>Rvapour</t>
  </si>
  <si>
    <t>Rmix</t>
  </si>
  <si>
    <r>
      <t>kg/m</t>
    </r>
    <r>
      <rPr>
        <vertAlign val="superscript"/>
        <sz val="10"/>
        <rFont val="Garamond"/>
        <family val="1"/>
      </rPr>
      <t>3</t>
    </r>
  </si>
  <si>
    <r>
      <t>m</t>
    </r>
    <r>
      <rPr>
        <vertAlign val="superscript"/>
        <sz val="10"/>
        <rFont val="Garamond"/>
        <family val="1"/>
      </rPr>
      <t>3</t>
    </r>
    <r>
      <rPr>
        <sz val="10"/>
        <rFont val="Garamond"/>
        <family val="1"/>
      </rPr>
      <t>/s</t>
    </r>
  </si>
  <si>
    <r>
      <t>m</t>
    </r>
    <r>
      <rPr>
        <vertAlign val="superscript"/>
        <sz val="10"/>
        <rFont val="Garamond"/>
        <family val="1"/>
      </rPr>
      <t>2</t>
    </r>
  </si>
  <si>
    <t>m/s</t>
  </si>
  <si>
    <r>
      <t>A</t>
    </r>
    <r>
      <rPr>
        <vertAlign val="subscript"/>
        <sz val="10"/>
        <rFont val="Garamond"/>
        <family val="1"/>
      </rPr>
      <t>e</t>
    </r>
    <r>
      <rPr>
        <sz val="10"/>
        <rFont val="Garamond"/>
        <family val="1"/>
      </rPr>
      <t>/A</t>
    </r>
    <r>
      <rPr>
        <vertAlign val="subscript"/>
        <sz val="10"/>
        <rFont val="Garamond"/>
        <family val="1"/>
      </rPr>
      <t>i</t>
    </r>
  </si>
  <si>
    <t>cm</t>
  </si>
  <si>
    <r>
      <t>A</t>
    </r>
    <r>
      <rPr>
        <vertAlign val="subscript"/>
        <sz val="10"/>
        <rFont val="Garamond"/>
        <family val="1"/>
      </rPr>
      <t>i</t>
    </r>
  </si>
  <si>
    <r>
      <t>A</t>
    </r>
    <r>
      <rPr>
        <vertAlign val="subscript"/>
        <sz val="10"/>
        <rFont val="Garamond"/>
        <family val="1"/>
      </rPr>
      <t>e</t>
    </r>
  </si>
  <si>
    <r>
      <t>V</t>
    </r>
    <r>
      <rPr>
        <vertAlign val="subscript"/>
        <sz val="10"/>
        <rFont val="Garamond"/>
        <family val="1"/>
      </rPr>
      <t>i</t>
    </r>
  </si>
  <si>
    <r>
      <t>V</t>
    </r>
    <r>
      <rPr>
        <vertAlign val="subscript"/>
        <sz val="10"/>
        <rFont val="Garamond"/>
        <family val="1"/>
      </rPr>
      <t>e</t>
    </r>
  </si>
  <si>
    <r>
      <t>V</t>
    </r>
    <r>
      <rPr>
        <vertAlign val="subscript"/>
        <sz val="10"/>
        <rFont val="Garamond"/>
        <family val="1"/>
      </rPr>
      <t>e</t>
    </r>
    <r>
      <rPr>
        <sz val="10"/>
        <rFont val="Garamond"/>
        <family val="1"/>
      </rPr>
      <t>/V</t>
    </r>
  </si>
  <si>
    <t>DV</t>
  </si>
  <si>
    <r>
      <t>cm</t>
    </r>
    <r>
      <rPr>
        <vertAlign val="superscript"/>
        <sz val="10"/>
        <color indexed="8"/>
        <rFont val="Garamond"/>
        <family val="1"/>
      </rPr>
      <t>2</t>
    </r>
  </si>
  <si>
    <t>Design Parameters</t>
  </si>
  <si>
    <t>environment
temperature</t>
  </si>
  <si>
    <t>interior
temperature</t>
  </si>
  <si>
    <t>atmospheric
pressure</t>
  </si>
  <si>
    <t>environment
humidity</t>
  </si>
  <si>
    <t>interior
humidity</t>
  </si>
  <si>
    <t>thermal
efficiency</t>
  </si>
  <si>
    <t>speed</t>
  </si>
  <si>
    <t>intake
diameter</t>
  </si>
  <si>
    <t>ventilation
flow</t>
  </si>
  <si>
    <t>humidity
windscreen</t>
  </si>
  <si>
    <t>fluid
consumption</t>
  </si>
  <si>
    <t>Ventilation Power Requirement</t>
  </si>
  <si>
    <t>Thermodynamic Parameters</t>
  </si>
  <si>
    <t>intake</t>
  </si>
  <si>
    <t>exhaust</t>
  </si>
  <si>
    <t>ventilation
power</t>
  </si>
  <si>
    <t>intake
velocity</t>
  </si>
  <si>
    <t>minimum
diameter</t>
  </si>
  <si>
    <t>Results</t>
  </si>
  <si>
    <t>nett power</t>
  </si>
  <si>
    <t>Intermediate Results</t>
  </si>
  <si>
    <t>km/hr</t>
  </si>
  <si>
    <t>liter/hr</t>
  </si>
  <si>
    <t>power
consumption</t>
  </si>
  <si>
    <t xml:space="preserve">Constants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</si>
</sst>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</numFmts>
  <fonts count="14">
    <font>
      <sz val="10"/>
      <name val="Arial"/>
      <family val="0"/>
    </font>
    <font>
      <b/>
      <vertAlign val="superscript"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"/>
      <name val="Garamond"/>
      <family val="1"/>
    </font>
    <font>
      <vertAlign val="superscript"/>
      <sz val="10"/>
      <name val="Garamond"/>
      <family val="1"/>
    </font>
    <font>
      <sz val="10"/>
      <color indexed="10"/>
      <name val="Garamond"/>
      <family val="1"/>
    </font>
    <font>
      <sz val="10"/>
      <color indexed="8"/>
      <name val="Garamond"/>
      <family val="1"/>
    </font>
    <font>
      <vertAlign val="subscript"/>
      <sz val="10"/>
      <name val="Garamond"/>
      <family val="1"/>
    </font>
    <font>
      <sz val="14"/>
      <name val="Garamond"/>
      <family val="1"/>
    </font>
    <font>
      <sz val="10"/>
      <color indexed="53"/>
      <name val="Garamond"/>
      <family val="1"/>
    </font>
    <font>
      <vertAlign val="superscript"/>
      <sz val="10"/>
      <color indexed="8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1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38" fontId="8" fillId="0" borderId="0" xfId="0" applyNumberFormat="1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2" fontId="11" fillId="6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1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38" fontId="8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00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saturated vapour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 table'!$A$1:$A$36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'es table'!$B$1:$B$36</c:f>
              <c:numCache>
                <c:ptCount val="36"/>
                <c:pt idx="0">
                  <c:v>611</c:v>
                </c:pt>
                <c:pt idx="1">
                  <c:v>657</c:v>
                </c:pt>
                <c:pt idx="2">
                  <c:v>706</c:v>
                </c:pt>
                <c:pt idx="3">
                  <c:v>758</c:v>
                </c:pt>
                <c:pt idx="4">
                  <c:v>814</c:v>
                </c:pt>
                <c:pt idx="5">
                  <c:v>872</c:v>
                </c:pt>
                <c:pt idx="6">
                  <c:v>935</c:v>
                </c:pt>
                <c:pt idx="7">
                  <c:v>1002</c:v>
                </c:pt>
                <c:pt idx="8">
                  <c:v>1072</c:v>
                </c:pt>
                <c:pt idx="9">
                  <c:v>1148</c:v>
                </c:pt>
                <c:pt idx="10">
                  <c:v>1229</c:v>
                </c:pt>
                <c:pt idx="11">
                  <c:v>1313</c:v>
                </c:pt>
                <c:pt idx="12">
                  <c:v>1403</c:v>
                </c:pt>
                <c:pt idx="13">
                  <c:v>1498</c:v>
                </c:pt>
                <c:pt idx="14">
                  <c:v>1599</c:v>
                </c:pt>
                <c:pt idx="15">
                  <c:v>1706</c:v>
                </c:pt>
                <c:pt idx="16">
                  <c:v>1818</c:v>
                </c:pt>
                <c:pt idx="17">
                  <c:v>1938</c:v>
                </c:pt>
                <c:pt idx="18">
                  <c:v>2065</c:v>
                </c:pt>
                <c:pt idx="19">
                  <c:v>2198</c:v>
                </c:pt>
                <c:pt idx="20">
                  <c:v>2340</c:v>
                </c:pt>
                <c:pt idx="21">
                  <c:v>2488</c:v>
                </c:pt>
                <c:pt idx="22">
                  <c:v>2645</c:v>
                </c:pt>
                <c:pt idx="23">
                  <c:v>2811</c:v>
                </c:pt>
                <c:pt idx="24">
                  <c:v>2985</c:v>
                </c:pt>
                <c:pt idx="25">
                  <c:v>3169</c:v>
                </c:pt>
                <c:pt idx="26">
                  <c:v>3363</c:v>
                </c:pt>
                <c:pt idx="27">
                  <c:v>3567</c:v>
                </c:pt>
                <c:pt idx="28">
                  <c:v>3782</c:v>
                </c:pt>
                <c:pt idx="29">
                  <c:v>4007</c:v>
                </c:pt>
                <c:pt idx="30">
                  <c:v>4245</c:v>
                </c:pt>
                <c:pt idx="31">
                  <c:v>4496</c:v>
                </c:pt>
                <c:pt idx="32">
                  <c:v>4757</c:v>
                </c:pt>
                <c:pt idx="33">
                  <c:v>5033</c:v>
                </c:pt>
                <c:pt idx="34">
                  <c:v>5323</c:v>
                </c:pt>
                <c:pt idx="35">
                  <c:v>5627</c:v>
                </c:pt>
              </c:numCache>
            </c:numRef>
          </c:yVal>
          <c:smooth val="1"/>
        </c:ser>
        <c:axId val="21106069"/>
        <c:axId val="62195246"/>
      </c:scatterChart>
      <c:valAx>
        <c:axId val="21106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95246"/>
        <c:crosses val="autoZero"/>
        <c:crossBetween val="midCat"/>
        <c:dispUnits/>
      </c:valAx>
      <c:valAx>
        <c:axId val="6219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e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(N/m</a:t>
                </a:r>
                <a:r>
                  <a:rPr lang="en-US" cap="none" sz="10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06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11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828800" y="28575"/>
        <a:ext cx="48768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>
        <v>0</v>
      </c>
      <c r="B1">
        <v>611</v>
      </c>
    </row>
    <row r="2" spans="1:2" ht="12.75">
      <c r="A2">
        <v>1</v>
      </c>
      <c r="B2">
        <v>657</v>
      </c>
    </row>
    <row r="3" spans="1:2" ht="12.75">
      <c r="A3">
        <v>2</v>
      </c>
      <c r="B3">
        <v>706</v>
      </c>
    </row>
    <row r="4" spans="1:2" ht="12.75">
      <c r="A4">
        <v>3</v>
      </c>
      <c r="B4">
        <v>758</v>
      </c>
    </row>
    <row r="5" spans="1:2" ht="12.75">
      <c r="A5">
        <v>4</v>
      </c>
      <c r="B5">
        <v>814</v>
      </c>
    </row>
    <row r="6" spans="1:2" ht="12.75">
      <c r="A6">
        <v>5</v>
      </c>
      <c r="B6">
        <v>872</v>
      </c>
    </row>
    <row r="7" spans="1:2" ht="12.75">
      <c r="A7">
        <v>6</v>
      </c>
      <c r="B7">
        <v>935</v>
      </c>
    </row>
    <row r="8" spans="1:2" ht="12.75">
      <c r="A8">
        <v>7</v>
      </c>
      <c r="B8">
        <v>1002</v>
      </c>
    </row>
    <row r="9" spans="1:2" ht="12.75">
      <c r="A9">
        <v>8</v>
      </c>
      <c r="B9">
        <v>1072</v>
      </c>
    </row>
    <row r="10" spans="1:2" ht="12.75">
      <c r="A10">
        <v>9</v>
      </c>
      <c r="B10">
        <v>1148</v>
      </c>
    </row>
    <row r="11" spans="1:2" ht="12.75">
      <c r="A11">
        <v>10</v>
      </c>
      <c r="B11">
        <v>1229</v>
      </c>
    </row>
    <row r="12" spans="1:2" ht="12.75">
      <c r="A12">
        <v>11</v>
      </c>
      <c r="B12">
        <v>1313</v>
      </c>
    </row>
    <row r="13" spans="1:2" ht="12.75">
      <c r="A13">
        <v>12</v>
      </c>
      <c r="B13">
        <v>1403</v>
      </c>
    </row>
    <row r="14" spans="1:2" ht="12.75">
      <c r="A14">
        <v>13</v>
      </c>
      <c r="B14">
        <v>1498</v>
      </c>
    </row>
    <row r="15" spans="1:2" ht="12.75">
      <c r="A15">
        <v>14</v>
      </c>
      <c r="B15">
        <v>1599</v>
      </c>
    </row>
    <row r="16" spans="1:2" ht="12.75">
      <c r="A16">
        <v>15</v>
      </c>
      <c r="B16">
        <v>1706</v>
      </c>
    </row>
    <row r="17" spans="1:2" ht="12.75">
      <c r="A17">
        <v>16</v>
      </c>
      <c r="B17">
        <v>1818</v>
      </c>
    </row>
    <row r="18" spans="1:2" ht="12.75">
      <c r="A18">
        <v>17</v>
      </c>
      <c r="B18">
        <v>1938</v>
      </c>
    </row>
    <row r="19" spans="1:2" ht="12.75">
      <c r="A19">
        <v>18</v>
      </c>
      <c r="B19">
        <v>2065</v>
      </c>
    </row>
    <row r="20" spans="1:2" ht="12.75">
      <c r="A20">
        <v>19</v>
      </c>
      <c r="B20">
        <v>2198</v>
      </c>
    </row>
    <row r="21" spans="1:2" ht="12.75">
      <c r="A21">
        <v>20</v>
      </c>
      <c r="B21">
        <v>2340</v>
      </c>
    </row>
    <row r="22" spans="1:2" ht="12.75">
      <c r="A22">
        <v>21</v>
      </c>
      <c r="B22">
        <v>2488</v>
      </c>
    </row>
    <row r="23" spans="1:2" ht="12.75">
      <c r="A23">
        <v>22</v>
      </c>
      <c r="B23">
        <v>2645</v>
      </c>
    </row>
    <row r="24" spans="1:2" ht="12.75">
      <c r="A24">
        <v>23</v>
      </c>
      <c r="B24">
        <v>2811</v>
      </c>
    </row>
    <row r="25" spans="1:2" ht="12.75">
      <c r="A25">
        <v>24</v>
      </c>
      <c r="B25">
        <v>2985</v>
      </c>
    </row>
    <row r="26" spans="1:2" ht="12.75">
      <c r="A26">
        <v>25</v>
      </c>
      <c r="B26">
        <v>3169</v>
      </c>
    </row>
    <row r="27" spans="1:2" ht="12.75">
      <c r="A27">
        <v>26</v>
      </c>
      <c r="B27">
        <v>3363</v>
      </c>
    </row>
    <row r="28" spans="1:2" ht="12.75">
      <c r="A28">
        <v>27</v>
      </c>
      <c r="B28">
        <v>3567</v>
      </c>
    </row>
    <row r="29" spans="1:2" ht="12.75">
      <c r="A29">
        <v>28</v>
      </c>
      <c r="B29">
        <v>3782</v>
      </c>
    </row>
    <row r="30" spans="1:2" ht="12.75">
      <c r="A30">
        <v>29</v>
      </c>
      <c r="B30">
        <v>4007</v>
      </c>
    </row>
    <row r="31" spans="1:2" ht="12.75">
      <c r="A31">
        <v>30</v>
      </c>
      <c r="B31">
        <v>4245</v>
      </c>
    </row>
    <row r="32" spans="1:2" ht="12.75">
      <c r="A32">
        <v>31</v>
      </c>
      <c r="B32">
        <v>4496</v>
      </c>
    </row>
    <row r="33" spans="1:2" ht="12.75">
      <c r="A33">
        <v>32</v>
      </c>
      <c r="B33">
        <v>4757</v>
      </c>
    </row>
    <row r="34" spans="1:2" ht="12.75">
      <c r="A34">
        <v>33</v>
      </c>
      <c r="B34">
        <v>5033</v>
      </c>
    </row>
    <row r="35" spans="1:2" ht="12.75">
      <c r="A35">
        <v>34</v>
      </c>
      <c r="B35">
        <v>5323</v>
      </c>
    </row>
    <row r="36" spans="1:2" ht="12.75">
      <c r="A36">
        <v>35</v>
      </c>
      <c r="B36">
        <v>5627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F5" sqref="F5"/>
    </sheetView>
  </sheetViews>
  <sheetFormatPr defaultColWidth="9.140625" defaultRowHeight="12.75"/>
  <cols>
    <col min="1" max="3" width="14.7109375" style="3" customWidth="1"/>
    <col min="4" max="4" width="15.421875" style="3" customWidth="1"/>
    <col min="5" max="5" width="14.421875" style="3" customWidth="1"/>
    <col min="6" max="7" width="11.7109375" style="3" customWidth="1"/>
    <col min="8" max="16384" width="9.140625" style="3" customWidth="1"/>
  </cols>
  <sheetData>
    <row r="1" spans="1:9" ht="18.75">
      <c r="A1" s="39" t="s">
        <v>31</v>
      </c>
      <c r="B1" s="40"/>
      <c r="C1" s="40"/>
      <c r="D1" s="40"/>
      <c r="E1" s="40"/>
      <c r="F1" s="40"/>
      <c r="G1" s="40"/>
      <c r="H1" s="40"/>
      <c r="I1" s="41"/>
    </row>
    <row r="2" spans="1:9" ht="25.5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2" t="s">
        <v>51</v>
      </c>
      <c r="G2" s="1" t="s">
        <v>37</v>
      </c>
      <c r="H2" s="2" t="s">
        <v>38</v>
      </c>
      <c r="I2" s="1" t="s">
        <v>39</v>
      </c>
    </row>
    <row r="3" spans="1:9" ht="13.5" thickBot="1">
      <c r="A3" s="4" t="s">
        <v>1</v>
      </c>
      <c r="B3" s="4" t="s">
        <v>1</v>
      </c>
      <c r="C3" s="4" t="s">
        <v>0</v>
      </c>
      <c r="D3" s="4" t="s">
        <v>2</v>
      </c>
      <c r="E3" s="4" t="s">
        <v>2</v>
      </c>
      <c r="F3" s="4" t="s">
        <v>3</v>
      </c>
      <c r="G3" s="4" t="s">
        <v>2</v>
      </c>
      <c r="H3" s="4" t="s">
        <v>53</v>
      </c>
      <c r="I3" s="4" t="s">
        <v>23</v>
      </c>
    </row>
    <row r="4" spans="1:9" ht="19.5" thickBot="1">
      <c r="A4" s="26">
        <v>15</v>
      </c>
      <c r="B4" s="27">
        <v>25</v>
      </c>
      <c r="C4" s="27">
        <v>101325</v>
      </c>
      <c r="D4" s="27">
        <v>60</v>
      </c>
      <c r="E4" s="27">
        <v>80</v>
      </c>
      <c r="F4" s="27">
        <v>373</v>
      </c>
      <c r="G4" s="27">
        <v>25</v>
      </c>
      <c r="H4" s="27">
        <v>80</v>
      </c>
      <c r="I4" s="28">
        <v>9</v>
      </c>
    </row>
    <row r="5" ht="12.75">
      <c r="I5" s="24">
        <f>IF(ISNUMBER(H17),"","te klein!")</f>
      </c>
    </row>
    <row r="6" spans="1:11" ht="18.75">
      <c r="A6" s="39" t="s">
        <v>56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2.75">
      <c r="A7" s="32" t="s">
        <v>4</v>
      </c>
      <c r="B7" s="32" t="s">
        <v>5</v>
      </c>
      <c r="C7" s="32" t="s">
        <v>6</v>
      </c>
      <c r="D7" s="32" t="s">
        <v>14</v>
      </c>
      <c r="E7" s="32" t="s">
        <v>7</v>
      </c>
      <c r="F7" s="32" t="s">
        <v>8</v>
      </c>
      <c r="G7" s="32" t="s">
        <v>11</v>
      </c>
      <c r="H7" s="32" t="s">
        <v>12</v>
      </c>
      <c r="I7" s="32" t="s">
        <v>15</v>
      </c>
      <c r="J7" s="32" t="s">
        <v>16</v>
      </c>
      <c r="K7" s="32" t="s">
        <v>17</v>
      </c>
    </row>
    <row r="8" spans="1:11" ht="15.75" thickBot="1">
      <c r="A8" s="34"/>
      <c r="B8" s="34" t="s">
        <v>9</v>
      </c>
      <c r="C8" s="34"/>
      <c r="D8" s="34" t="s">
        <v>18</v>
      </c>
      <c r="E8" s="34" t="s">
        <v>0</v>
      </c>
      <c r="F8" s="34" t="s">
        <v>0</v>
      </c>
      <c r="G8" s="34" t="s">
        <v>13</v>
      </c>
      <c r="H8" s="34" t="s">
        <v>13</v>
      </c>
      <c r="I8" s="34"/>
      <c r="J8" s="34"/>
      <c r="K8" s="34"/>
    </row>
    <row r="9" spans="1:11" ht="13.5" thickBot="1">
      <c r="A9" s="35">
        <v>1004</v>
      </c>
      <c r="B9" s="36">
        <v>2420000</v>
      </c>
      <c r="C9" s="37">
        <v>0.622</v>
      </c>
      <c r="D9" s="37">
        <f>$C$4/$K$9/(273.15+$A$4)</f>
        <v>1.2205758623641139</v>
      </c>
      <c r="E9" s="37">
        <f>VLOOKUP($A$4,'es table'!$A:$B,2)</f>
        <v>1706</v>
      </c>
      <c r="F9" s="37">
        <f>VLOOKUP($B$4,'es table'!$A:$B,2)</f>
        <v>3169</v>
      </c>
      <c r="G9" s="37">
        <f>$C$9/$C$4*D4/100*E9</f>
        <v>0.006283535159141377</v>
      </c>
      <c r="H9" s="37">
        <f>$C$9/$C$4*E4/100*F9</f>
        <v>0.015562737725141872</v>
      </c>
      <c r="I9" s="37">
        <v>287</v>
      </c>
      <c r="J9" s="37">
        <v>461</v>
      </c>
      <c r="K9" s="38">
        <f>G9*J9+(1-G9)*I9</f>
        <v>288.09333511769063</v>
      </c>
    </row>
    <row r="11" spans="1:9" ht="18.75">
      <c r="A11" s="39" t="s">
        <v>50</v>
      </c>
      <c r="B11" s="40"/>
      <c r="C11" s="40"/>
      <c r="D11" s="40"/>
      <c r="E11" s="40"/>
      <c r="F11" s="40"/>
      <c r="G11" s="40"/>
      <c r="H11" s="40"/>
      <c r="I11" s="41"/>
    </row>
    <row r="12" spans="1:9" ht="18.75">
      <c r="A12" s="39" t="s">
        <v>44</v>
      </c>
      <c r="B12" s="40"/>
      <c r="C12" s="41"/>
      <c r="F12" s="39" t="s">
        <v>43</v>
      </c>
      <c r="G12" s="40"/>
      <c r="H12" s="40"/>
      <c r="I12" s="41"/>
    </row>
    <row r="13" spans="1:9" ht="25.5">
      <c r="A13" s="25" t="s">
        <v>40</v>
      </c>
      <c r="B13" s="19" t="s">
        <v>41</v>
      </c>
      <c r="C13" s="25" t="s">
        <v>42</v>
      </c>
      <c r="D13" s="21"/>
      <c r="F13" s="15" t="s">
        <v>45</v>
      </c>
      <c r="G13" s="15" t="s">
        <v>46</v>
      </c>
      <c r="H13" s="16" t="s">
        <v>47</v>
      </c>
      <c r="I13" s="16" t="s">
        <v>48</v>
      </c>
    </row>
    <row r="14" spans="1:9" ht="15">
      <c r="A14" s="6" t="s">
        <v>19</v>
      </c>
      <c r="B14" s="7"/>
      <c r="C14" s="6"/>
      <c r="D14" s="21"/>
      <c r="F14" s="15"/>
      <c r="G14" s="15"/>
      <c r="H14" s="15"/>
      <c r="I14" s="15"/>
    </row>
    <row r="15" spans="1:9" ht="12.75">
      <c r="A15" s="8">
        <f>(100-$G$4)/$G$4*$F$4/$D$9/($A$9*($B$4-$A$4)+$B$9*($H$9-$G$9))</f>
        <v>0.028212385579168216</v>
      </c>
      <c r="B15" s="7"/>
      <c r="C15" s="8"/>
      <c r="D15" s="22"/>
      <c r="F15" s="15"/>
      <c r="G15" s="15"/>
      <c r="H15" s="15"/>
      <c r="I15" s="15"/>
    </row>
    <row r="16" spans="1:9" ht="15.75" thickBot="1">
      <c r="A16" s="9" t="s">
        <v>10</v>
      </c>
      <c r="B16" s="11" t="s">
        <v>2</v>
      </c>
      <c r="C16" s="9" t="s">
        <v>54</v>
      </c>
      <c r="D16" s="21"/>
      <c r="F16" s="17" t="s">
        <v>30</v>
      </c>
      <c r="G16" s="17" t="s">
        <v>30</v>
      </c>
      <c r="H16" s="17" t="s">
        <v>3</v>
      </c>
      <c r="I16" s="17" t="s">
        <v>21</v>
      </c>
    </row>
    <row r="17" spans="1:9" ht="19.5" thickBot="1">
      <c r="A17" s="5">
        <f>A15*1000</f>
        <v>28.212385579168217</v>
      </c>
      <c r="B17" s="13">
        <f>E4*F9/E9</f>
        <v>148.60492379835873</v>
      </c>
      <c r="C17" s="14">
        <f>A15*D9*(H9-G9)*3600</f>
        <v>1.1503175461724724</v>
      </c>
      <c r="D17" s="23"/>
      <c r="F17" s="5">
        <f>A24*10000</f>
        <v>63.61725123519331</v>
      </c>
      <c r="G17" s="12">
        <f>C24*10000</f>
        <v>12.956184027932359</v>
      </c>
      <c r="H17" s="20">
        <f>H24</f>
        <v>0.34205377729464614</v>
      </c>
      <c r="I17" s="18">
        <f>E24</f>
        <v>4.434706786507779</v>
      </c>
    </row>
    <row r="18" spans="1:9" ht="12.75">
      <c r="A18" s="29"/>
      <c r="B18" s="44" t="str">
        <f>IF(B17&gt;100,"extra windscreen ventilation!","")</f>
        <v>extra windscreen ventilation!</v>
      </c>
      <c r="C18" s="30"/>
      <c r="D18" s="30"/>
      <c r="E18" s="30"/>
      <c r="F18" s="30"/>
      <c r="G18" s="30"/>
      <c r="H18" s="30"/>
      <c r="I18" s="31"/>
    </row>
    <row r="19" ht="12.75">
      <c r="B19" s="10"/>
    </row>
    <row r="20" spans="1:9" ht="18.75">
      <c r="A20" s="39" t="s">
        <v>52</v>
      </c>
      <c r="B20" s="40"/>
      <c r="C20" s="40"/>
      <c r="D20" s="40"/>
      <c r="E20" s="40"/>
      <c r="F20" s="40"/>
      <c r="G20" s="40"/>
      <c r="H20" s="40"/>
      <c r="I20" s="41"/>
    </row>
    <row r="21" spans="1:8" ht="38.25">
      <c r="A21" s="32" t="s">
        <v>45</v>
      </c>
      <c r="B21" s="32"/>
      <c r="C21" s="32" t="s">
        <v>46</v>
      </c>
      <c r="D21" s="32"/>
      <c r="E21" s="32"/>
      <c r="F21" s="32"/>
      <c r="G21" s="32"/>
      <c r="H21" s="42" t="s">
        <v>55</v>
      </c>
    </row>
    <row r="22" spans="1:8" ht="26.25">
      <c r="A22" s="32" t="s">
        <v>24</v>
      </c>
      <c r="B22" s="42" t="s">
        <v>49</v>
      </c>
      <c r="C22" s="32" t="s">
        <v>25</v>
      </c>
      <c r="D22" s="32" t="s">
        <v>22</v>
      </c>
      <c r="E22" s="32" t="s">
        <v>26</v>
      </c>
      <c r="F22" s="32" t="s">
        <v>27</v>
      </c>
      <c r="G22" s="32" t="s">
        <v>28</v>
      </c>
      <c r="H22" s="32" t="s">
        <v>29</v>
      </c>
    </row>
    <row r="23" spans="1:8" ht="15">
      <c r="A23" s="32" t="s">
        <v>20</v>
      </c>
      <c r="B23" s="32" t="s">
        <v>23</v>
      </c>
      <c r="C23" s="32" t="s">
        <v>20</v>
      </c>
      <c r="D23" s="32"/>
      <c r="E23" s="32" t="s">
        <v>21</v>
      </c>
      <c r="F23" s="32" t="s">
        <v>21</v>
      </c>
      <c r="G23" s="32"/>
      <c r="H23" s="32" t="s">
        <v>3</v>
      </c>
    </row>
    <row r="24" spans="1:8" ht="12.75">
      <c r="A24" s="32">
        <f>PI()/4*$I$4^2/10000</f>
        <v>0.0063617251235193305</v>
      </c>
      <c r="B24" s="43">
        <f>SQRT(A15/H4*3.6/PI()*4)*100</f>
        <v>4.020510693533951</v>
      </c>
      <c r="C24" s="33">
        <f>A15/H4*3.6/SQRT(1-(A15/H4*3.6/A24)^2)</f>
        <v>0.001295618402793236</v>
      </c>
      <c r="D24" s="43">
        <f>C24/A24</f>
        <v>0.2036583438670319</v>
      </c>
      <c r="E24" s="43">
        <f>A15/A24</f>
        <v>4.434706786507779</v>
      </c>
      <c r="F24" s="43">
        <f>A15/C24</f>
        <v>21.775227581165</v>
      </c>
      <c r="G24" s="43">
        <f>F24/H4*3.6</f>
        <v>0.979885241152425</v>
      </c>
      <c r="H24" s="43">
        <f>A15*D9*(H4/3.6)^2*(1-G24)</f>
        <v>0.34205377729464614</v>
      </c>
    </row>
  </sheetData>
  <mergeCells count="6">
    <mergeCell ref="A20:I20"/>
    <mergeCell ref="A6:K6"/>
    <mergeCell ref="A1:I1"/>
    <mergeCell ref="A12:C12"/>
    <mergeCell ref="F12:I12"/>
    <mergeCell ref="A11:I11"/>
  </mergeCells>
  <conditionalFormatting sqref="I4">
    <cfRule type="cellIs" priority="1" dxfId="0" operator="lessThan" stopIfTrue="1">
      <formula>$B$24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B.G.J. Wichers Schreur</dc:creator>
  <cp:keywords/>
  <dc:description/>
  <cp:lastModifiedBy>Wichers Schreur</cp:lastModifiedBy>
  <dcterms:created xsi:type="dcterms:W3CDTF">2001-05-18T15:03:04Z</dcterms:created>
  <dcterms:modified xsi:type="dcterms:W3CDTF">2004-07-02T16:54:21Z</dcterms:modified>
  <cp:category/>
  <cp:version/>
  <cp:contentType/>
  <cp:contentStatus/>
</cp:coreProperties>
</file>